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65" windowWidth="15480" windowHeight="10740" activeTab="3"/>
  </bookViews>
  <sheets>
    <sheet name="ФОТ педагога" sheetId="1" r:id="rId1"/>
    <sheet name="Матер.запасы" sheetId="2" r:id="rId2"/>
    <sheet name="Хоз. и прочие расходы" sheetId="4" r:id="rId3"/>
    <sheet name="Расчет цены" sheetId="5" r:id="rId4"/>
    <sheet name="Лист1" sheetId="6" r:id="rId5"/>
  </sheets>
  <calcPr calcId="125725"/>
</workbook>
</file>

<file path=xl/calcChain.xml><?xml version="1.0" encoding="utf-8"?>
<calcChain xmlns="http://schemas.openxmlformats.org/spreadsheetml/2006/main">
  <c r="D16" i="1"/>
  <c r="C4" i="5" l="1"/>
  <c r="C8" s="1"/>
  <c r="C9" s="1"/>
  <c r="E9" s="1"/>
  <c r="C20" l="1"/>
  <c r="C21"/>
  <c r="E16" i="1" l="1"/>
  <c r="F16" l="1"/>
  <c r="G16" s="1"/>
  <c r="H16"/>
  <c r="I16" s="1"/>
  <c r="C18" i="5"/>
  <c r="B9" i="4"/>
  <c r="C22" i="5" l="1"/>
  <c r="D10" i="2"/>
  <c r="E16" i="4" l="1"/>
  <c r="E15"/>
  <c r="E14"/>
  <c r="L16" i="1" l="1"/>
  <c r="H6" i="4"/>
  <c r="H16" l="1"/>
  <c r="H15"/>
  <c r="H14"/>
  <c r="H8"/>
  <c r="H7"/>
  <c r="H9" l="1"/>
  <c r="H17"/>
  <c r="K16" i="1"/>
  <c r="C24" i="5" l="1"/>
  <c r="C19"/>
  <c r="C12"/>
  <c r="C23" l="1"/>
</calcChain>
</file>

<file path=xl/sharedStrings.xml><?xml version="1.0" encoding="utf-8"?>
<sst xmlns="http://schemas.openxmlformats.org/spreadsheetml/2006/main" count="103" uniqueCount="82">
  <si>
    <t>Норма часов в месяц (час)</t>
  </si>
  <si>
    <t>Норма времени на оказание платной услуги (час)</t>
  </si>
  <si>
    <t>Заработная плата педагога за норму времени на оказание платной услуги, включая начисления на выплаты по оплате труда (руб.)</t>
  </si>
  <si>
    <t>Количество работающих по программе педагогов (чел.)</t>
  </si>
  <si>
    <t>(9)=(7)*(8)</t>
  </si>
  <si>
    <t xml:space="preserve">1.1.            Заработная плата основного персонала (педагогов) </t>
  </si>
  <si>
    <t>СОГЛАСОВАНО</t>
  </si>
  <si>
    <t>Калькуляция платных дополнительных образовательных услуг</t>
  </si>
  <si>
    <r>
      <t>1.2</t>
    </r>
    <r>
      <rPr>
        <b/>
        <i/>
        <sz val="7"/>
        <color theme="1"/>
        <rFont val="Times New Roman"/>
        <family val="1"/>
        <charset val="204"/>
      </rPr>
      <t xml:space="preserve">    </t>
    </r>
    <r>
      <rPr>
        <b/>
        <i/>
        <u/>
        <sz val="12"/>
        <color theme="1"/>
        <rFont val="Times New Roman"/>
        <family val="1"/>
        <charset val="204"/>
      </rPr>
      <t xml:space="preserve"> Материальные запасы</t>
    </r>
  </si>
  <si>
    <t>Наименование материальных запасов</t>
  </si>
  <si>
    <t>Расход материальных запасов</t>
  </si>
  <si>
    <t>(штук)</t>
  </si>
  <si>
    <t>Цена за единицу (руб)</t>
  </si>
  <si>
    <t>Стоимость материальных запасов (руб.)</t>
  </si>
  <si>
    <t>(4)=(2)*(3)</t>
  </si>
  <si>
    <t>Электроэнергия</t>
  </si>
  <si>
    <t>Количество получателей платной услуги  (чел.)</t>
  </si>
  <si>
    <t>(5)= (2)/(3)/(4)</t>
  </si>
  <si>
    <t>(8)= (5)*(6)*(7)</t>
  </si>
  <si>
    <t>Водоснабжение и канализация</t>
  </si>
  <si>
    <t>Теплоэнергия</t>
  </si>
  <si>
    <t>Общее площадь всех зданий, м2</t>
  </si>
  <si>
    <t>Количество дней в году</t>
  </si>
  <si>
    <t>Количество часов работы учреждения за день, час</t>
  </si>
  <si>
    <t>Время оказания платной дополнительной образовательной услуги, час</t>
  </si>
  <si>
    <t>Суммарная средняя полащадь кабинетов, используемых для оказания платной услуги, м2</t>
  </si>
  <si>
    <t>Наименование расходов</t>
  </si>
  <si>
    <t>Дератизация и дезинсекция</t>
  </si>
  <si>
    <t>Сумма заключённых договоров на год, руб.</t>
  </si>
  <si>
    <t>Сумма коммунальных затрат (на всех получателей в течение всего периода оказания услуги), руб.</t>
  </si>
  <si>
    <t>Общее количество часов  в год (количество рабочих дней в году*24 часа), час</t>
  </si>
  <si>
    <t>Количество учащихся в ОУ, чел.</t>
  </si>
  <si>
    <t>Сумма расходов на 1 ребёнка в 1 час, руб.</t>
  </si>
  <si>
    <t>Количество часов, в которые оказывается платная услуга, час</t>
  </si>
  <si>
    <t>Сумма расходов (на всех получателей в течение всего периода оказания услуги),руб.</t>
  </si>
  <si>
    <t>Вневедомственная охрана</t>
  </si>
  <si>
    <t>Мониторинг пожарной сигнализации</t>
  </si>
  <si>
    <t>Расчёт цены на оказание платной услуги</t>
  </si>
  <si>
    <t>п/п</t>
  </si>
  <si>
    <t>Сумма (руб)</t>
  </si>
  <si>
    <t>Затраты на оплату  труда основного персонала</t>
  </si>
  <si>
    <t>Материальные запасы</t>
  </si>
  <si>
    <t>Стоимость</t>
  </si>
  <si>
    <t>Цена</t>
  </si>
  <si>
    <t>Количество учащихся в группе</t>
  </si>
  <si>
    <r>
      <t>1.</t>
    </r>
    <r>
      <rPr>
        <b/>
        <i/>
        <sz val="7"/>
        <color theme="1"/>
        <rFont val="Times New Roman"/>
        <family val="1"/>
        <charset val="204"/>
      </rPr>
      <t xml:space="preserve">      </t>
    </r>
    <r>
      <rPr>
        <b/>
        <i/>
        <u/>
        <sz val="12"/>
        <color theme="1"/>
        <rFont val="Times New Roman"/>
        <family val="1"/>
        <charset val="204"/>
      </rPr>
      <t>Прямые расходы</t>
    </r>
  </si>
  <si>
    <t>Прямые расходы</t>
  </si>
  <si>
    <t>Косвенные расходы</t>
  </si>
  <si>
    <t>Итого</t>
  </si>
  <si>
    <t xml:space="preserve"> 1.1</t>
  </si>
  <si>
    <t xml:space="preserve"> 1.2</t>
  </si>
  <si>
    <t>(8)= ((2)*(4)* (5))/((3)*(6)*(7))</t>
  </si>
  <si>
    <t>Итого заработная плата, руб.</t>
  </si>
  <si>
    <t>Затраты на оплату труда педагогов (руб.)</t>
  </si>
  <si>
    <t>Должностной оклад (руб.)</t>
  </si>
  <si>
    <t>в т.ч. НДФЛ, руб.</t>
  </si>
  <si>
    <t>Районный коэффициент (30%), руб.</t>
  </si>
  <si>
    <t>Начисления на выплаты заработной платы (27,1 %), руб.</t>
  </si>
  <si>
    <t>247*24=5928</t>
  </si>
  <si>
    <t>УТВЕРЖДАЮ</t>
  </si>
  <si>
    <t>Стимулирующий фонд (% от оклада), руб.</t>
  </si>
  <si>
    <t>Начальник Управления образования администрации</t>
  </si>
  <si>
    <r>
      <t xml:space="preserve"> </t>
    </r>
    <r>
      <rPr>
        <sz val="11"/>
        <color indexed="8"/>
        <rFont val="Times New Roman"/>
        <family val="1"/>
        <charset val="204"/>
      </rPr>
      <t>Анжеро-Судженского городского округа</t>
    </r>
  </si>
  <si>
    <t>"____"__________20___г.</t>
  </si>
  <si>
    <t xml:space="preserve"> </t>
  </si>
  <si>
    <t xml:space="preserve">Цена платной услуги на 1 учащегося </t>
  </si>
  <si>
    <t xml:space="preserve">Калькуляция в расчёте на 1 учащегося </t>
  </si>
  <si>
    <t>рентабельность,%</t>
  </si>
  <si>
    <r>
      <t>__________________</t>
    </r>
    <r>
      <rPr>
        <sz val="12"/>
        <color indexed="8"/>
        <rFont val="Times New Roman"/>
        <family val="1"/>
        <charset val="204"/>
      </rPr>
      <t>М.В. Семкина</t>
    </r>
  </si>
  <si>
    <t>Стоимость 1 часа занятий - 80 руб.</t>
  </si>
  <si>
    <t>Часы по учебному плану: 32 часа</t>
  </si>
  <si>
    <r>
      <rPr>
        <b/>
        <sz val="12"/>
        <color theme="1"/>
        <rFont val="Times New Roman"/>
        <family val="1"/>
        <charset val="204"/>
      </rPr>
      <t xml:space="preserve">2. </t>
    </r>
    <r>
      <rPr>
        <b/>
        <u/>
        <sz val="12"/>
        <color theme="1"/>
        <rFont val="Times New Roman"/>
        <family val="1"/>
        <charset val="204"/>
      </rPr>
      <t>Косвенные расходы</t>
    </r>
  </si>
  <si>
    <r>
      <t>2.1</t>
    </r>
    <r>
      <rPr>
        <b/>
        <i/>
        <sz val="7"/>
        <color theme="1"/>
        <rFont val="Times New Roman"/>
        <family val="1"/>
        <charset val="204"/>
      </rPr>
      <t xml:space="preserve">    </t>
    </r>
    <r>
      <rPr>
        <b/>
        <i/>
        <u/>
        <sz val="12"/>
        <color theme="1"/>
        <rFont val="Times New Roman"/>
        <family val="1"/>
        <charset val="204"/>
      </rPr>
      <t xml:space="preserve"> Хозяйственные расходы</t>
    </r>
  </si>
  <si>
    <r>
      <t>2.2</t>
    </r>
    <r>
      <rPr>
        <b/>
        <i/>
        <sz val="7"/>
        <color theme="1"/>
        <rFont val="Times New Roman"/>
        <family val="1"/>
        <charset val="204"/>
      </rPr>
      <t xml:space="preserve">    </t>
    </r>
    <r>
      <rPr>
        <b/>
        <i/>
        <u/>
        <sz val="12"/>
        <color theme="1"/>
        <rFont val="Times New Roman"/>
        <family val="1"/>
        <charset val="204"/>
      </rPr>
      <t xml:space="preserve"> Прочие расходы</t>
    </r>
  </si>
  <si>
    <t>Рентабельность(40,07%)</t>
  </si>
  <si>
    <t>Заведующий МБДОУ "ДС № 37"__________В.Н. Кондратьева</t>
  </si>
  <si>
    <t>МБДОУ "ДС № 37"</t>
  </si>
  <si>
    <t xml:space="preserve"> "Маленькие  скульпторы"</t>
  </si>
  <si>
    <t xml:space="preserve">гуашь </t>
  </si>
  <si>
    <t>кисти</t>
  </si>
  <si>
    <t>стеки</t>
  </si>
  <si>
    <t>глина для лепки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</si>
</sst>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#,##0.0"/>
  </numFmts>
  <fonts count="2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7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 applyAlignment="1">
      <alignment horizontal="left" vertical="center" indent="13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0" fontId="3" fillId="0" borderId="0" xfId="0" applyFont="1" applyAlignment="1">
      <alignment horizontal="left" vertical="center" indent="1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166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166" fontId="2" fillId="0" borderId="1" xfId="0" applyNumberFormat="1" applyFont="1" applyBorder="1"/>
    <xf numFmtId="3" fontId="3" fillId="0" borderId="1" xfId="0" applyNumberFormat="1" applyFont="1" applyBorder="1"/>
    <xf numFmtId="0" fontId="0" fillId="0" borderId="0" xfId="0" applyBorder="1"/>
    <xf numFmtId="4" fontId="0" fillId="0" borderId="0" xfId="0" applyNumberFormat="1" applyBorder="1"/>
    <xf numFmtId="16" fontId="1" fillId="0" borderId="1" xfId="0" applyNumberFormat="1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right" vertical="center" wrapText="1"/>
    </xf>
    <xf numFmtId="166" fontId="9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166" fontId="7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2" fillId="0" borderId="0" xfId="0" applyNumberFormat="1" applyFont="1"/>
    <xf numFmtId="4" fontId="2" fillId="0" borderId="1" xfId="0" applyNumberFormat="1" applyFont="1" applyBorder="1"/>
    <xf numFmtId="0" fontId="10" fillId="0" borderId="0" xfId="0" applyFont="1"/>
    <xf numFmtId="0" fontId="13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/>
    <xf numFmtId="0" fontId="11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right" vertical="center"/>
    </xf>
    <xf numFmtId="0" fontId="14" fillId="0" borderId="0" xfId="0" applyFont="1"/>
    <xf numFmtId="0" fontId="15" fillId="0" borderId="0" xfId="0" applyFont="1"/>
    <xf numFmtId="4" fontId="15" fillId="0" borderId="0" xfId="0" applyNumberFormat="1" applyFont="1"/>
    <xf numFmtId="2" fontId="16" fillId="0" borderId="0" xfId="0" applyNumberFormat="1" applyFont="1"/>
    <xf numFmtId="4" fontId="16" fillId="0" borderId="0" xfId="0" applyNumberFormat="1" applyFont="1"/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4" fontId="13" fillId="0" borderId="1" xfId="0" applyNumberFormat="1" applyFont="1" applyBorder="1"/>
    <xf numFmtId="4" fontId="2" fillId="0" borderId="1" xfId="0" applyNumberFormat="1" applyFont="1" applyBorder="1" applyAlignment="1">
      <alignment vertical="center" wrapText="1"/>
    </xf>
    <xf numFmtId="4" fontId="11" fillId="2" borderId="1" xfId="0" applyNumberFormat="1" applyFont="1" applyFill="1" applyBorder="1"/>
    <xf numFmtId="0" fontId="1" fillId="0" borderId="1" xfId="0" applyFont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opLeftCell="A7" workbookViewId="0">
      <selection activeCell="H10" sqref="H10"/>
    </sheetView>
  </sheetViews>
  <sheetFormatPr defaultRowHeight="15"/>
  <cols>
    <col min="1" max="1" width="13.7109375" customWidth="1"/>
    <col min="3" max="3" width="9.85546875" customWidth="1"/>
    <col min="4" max="5" width="13.140625" bestFit="1" customWidth="1"/>
    <col min="6" max="6" width="13.140625" customWidth="1"/>
    <col min="7" max="7" width="10.5703125" customWidth="1"/>
    <col min="8" max="8" width="13.140625" bestFit="1" customWidth="1"/>
    <col min="9" max="9" width="22.140625" customWidth="1"/>
    <col min="10" max="10" width="12.7109375" customWidth="1"/>
    <col min="11" max="11" width="12.85546875" customWidth="1"/>
  </cols>
  <sheetData>
    <row r="1" spans="1:12" ht="15.75">
      <c r="A1" s="59" t="s">
        <v>6</v>
      </c>
      <c r="B1" s="59"/>
      <c r="C1" s="59"/>
      <c r="D1" s="60"/>
      <c r="E1" s="60"/>
      <c r="F1" s="60"/>
      <c r="G1" s="60"/>
      <c r="H1" s="59" t="s">
        <v>59</v>
      </c>
      <c r="I1" s="59"/>
      <c r="J1" s="59"/>
      <c r="K1" s="61"/>
    </row>
    <row r="2" spans="1:12" ht="15.75">
      <c r="A2" s="62" t="s">
        <v>61</v>
      </c>
      <c r="B2" s="59"/>
      <c r="C2" s="59"/>
      <c r="D2" s="60"/>
      <c r="E2" s="60"/>
      <c r="F2" s="60"/>
      <c r="G2" s="60"/>
      <c r="H2" s="59"/>
      <c r="I2" s="59"/>
      <c r="J2" s="59"/>
      <c r="K2" s="61"/>
    </row>
    <row r="3" spans="1:12" ht="15.75">
      <c r="A3" s="63" t="s">
        <v>62</v>
      </c>
      <c r="B3" s="59"/>
      <c r="C3" s="59"/>
      <c r="D3" s="60"/>
      <c r="E3" s="60"/>
      <c r="F3" s="60"/>
      <c r="G3" s="60"/>
      <c r="H3" s="59" t="s">
        <v>75</v>
      </c>
      <c r="I3" s="59"/>
      <c r="J3" s="59"/>
      <c r="K3" s="61"/>
    </row>
    <row r="4" spans="1:12" ht="15.75">
      <c r="A4" s="64" t="s">
        <v>68</v>
      </c>
      <c r="B4" s="60"/>
      <c r="C4" s="60"/>
      <c r="D4" s="60"/>
      <c r="E4" s="60"/>
      <c r="F4" s="60"/>
      <c r="G4" s="60"/>
      <c r="H4" s="60"/>
      <c r="I4" s="60"/>
      <c r="J4" s="60"/>
      <c r="K4" s="61"/>
    </row>
    <row r="5" spans="1:12" ht="15.75">
      <c r="A5" s="62" t="s">
        <v>63</v>
      </c>
      <c r="B5" s="60"/>
      <c r="C5" s="60"/>
      <c r="D5" s="60"/>
      <c r="E5" s="60"/>
      <c r="F5" s="60"/>
      <c r="G5" s="60"/>
      <c r="H5" s="60"/>
      <c r="I5" s="60"/>
      <c r="J5" s="60"/>
      <c r="K5" s="61"/>
    </row>
    <row r="6" spans="1:12" ht="18.75">
      <c r="A6" s="75" t="s">
        <v>7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2" ht="18.75">
      <c r="A7" s="75" t="s">
        <v>76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2" ht="15.75">
      <c r="A8" s="1"/>
      <c r="K8" s="2"/>
    </row>
    <row r="9" spans="1:12" ht="18.75">
      <c r="A9" s="1"/>
      <c r="E9" s="48" t="s">
        <v>77</v>
      </c>
      <c r="K9" s="2"/>
    </row>
    <row r="10" spans="1:12" ht="15.75">
      <c r="A10" s="6" t="s">
        <v>45</v>
      </c>
      <c r="K10" s="2"/>
    </row>
    <row r="11" spans="1:12" ht="15.75">
      <c r="A11" s="1"/>
      <c r="K11" s="2"/>
    </row>
    <row r="12" spans="1:12" ht="15.75">
      <c r="A12" s="1" t="s">
        <v>5</v>
      </c>
      <c r="K12" s="2"/>
    </row>
    <row r="13" spans="1:12" ht="126" customHeight="1">
      <c r="A13" s="74" t="s">
        <v>54</v>
      </c>
      <c r="B13" s="74" t="s">
        <v>0</v>
      </c>
      <c r="C13" s="74" t="s">
        <v>1</v>
      </c>
      <c r="D13" s="74" t="s">
        <v>60</v>
      </c>
      <c r="E13" s="74" t="s">
        <v>56</v>
      </c>
      <c r="F13" s="42" t="s">
        <v>52</v>
      </c>
      <c r="G13" s="42" t="s">
        <v>55</v>
      </c>
      <c r="H13" s="74" t="s">
        <v>57</v>
      </c>
      <c r="I13" s="74" t="s">
        <v>2</v>
      </c>
      <c r="J13" s="74" t="s">
        <v>3</v>
      </c>
      <c r="K13" s="15" t="s">
        <v>53</v>
      </c>
    </row>
    <row r="14" spans="1:12" ht="15.75" hidden="1">
      <c r="A14" s="74"/>
      <c r="B14" s="74"/>
      <c r="C14" s="74"/>
      <c r="D14" s="74"/>
      <c r="E14" s="74"/>
      <c r="F14" s="42"/>
      <c r="G14" s="42"/>
      <c r="H14" s="74"/>
      <c r="I14" s="74"/>
      <c r="J14" s="74"/>
      <c r="K14" s="15" t="s">
        <v>4</v>
      </c>
    </row>
    <row r="15" spans="1:12" ht="15.75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43">
        <v>6</v>
      </c>
      <c r="G15" s="43">
        <v>7</v>
      </c>
      <c r="H15" s="8">
        <v>8</v>
      </c>
      <c r="I15" s="8">
        <v>9</v>
      </c>
      <c r="J15" s="8">
        <v>10</v>
      </c>
      <c r="K15" s="8">
        <v>11</v>
      </c>
    </row>
    <row r="16" spans="1:12" ht="15.75">
      <c r="A16" s="8">
        <v>10190</v>
      </c>
      <c r="B16" s="45">
        <v>74.099999999999994</v>
      </c>
      <c r="C16" s="49">
        <v>32</v>
      </c>
      <c r="D16" s="19">
        <f>A16/B16*C16*80%</f>
        <v>3520.431848852902</v>
      </c>
      <c r="E16" s="19">
        <f>(A16/B16*C16+D16)*30%</f>
        <v>2376.2914979757084</v>
      </c>
      <c r="F16" s="19">
        <f>A16/B16*C16+D16+E16</f>
        <v>10297.263157894737</v>
      </c>
      <c r="G16" s="44">
        <f>F16*13%</f>
        <v>1338.6442105263159</v>
      </c>
      <c r="H16" s="19">
        <f>(A16/B16*C16+D16+E16)*27.1%</f>
        <v>2790.5583157894739</v>
      </c>
      <c r="I16" s="16">
        <f>A16/B16*C16+D16+E16+H16</f>
        <v>13087.821473684211</v>
      </c>
      <c r="J16" s="8">
        <v>1</v>
      </c>
      <c r="K16" s="17">
        <f>I16*J16</f>
        <v>13087.821473684211</v>
      </c>
      <c r="L16" s="46">
        <f>I16/C16</f>
        <v>408.99442105263159</v>
      </c>
    </row>
  </sheetData>
  <mergeCells count="10">
    <mergeCell ref="I13:I14"/>
    <mergeCell ref="J13:J14"/>
    <mergeCell ref="A6:K6"/>
    <mergeCell ref="A7:K7"/>
    <mergeCell ref="A13:A14"/>
    <mergeCell ref="B13:B14"/>
    <mergeCell ref="C13:C14"/>
    <mergeCell ref="D13:D14"/>
    <mergeCell ref="E13:E14"/>
    <mergeCell ref="H13:H14"/>
  </mergeCells>
  <pageMargins left="0.11811023622047245" right="0.11811023622047245" top="0.74803149606299213" bottom="0.74803149606299213" header="0.31496062992125984" footer="0.31496062992125984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2"/>
  <sheetViews>
    <sheetView workbookViewId="0">
      <selection activeCell="A7" sqref="A7"/>
    </sheetView>
  </sheetViews>
  <sheetFormatPr defaultRowHeight="15"/>
  <cols>
    <col min="1" max="1" width="43.140625" customWidth="1"/>
    <col min="2" max="2" width="20.7109375" customWidth="1"/>
    <col min="3" max="3" width="12.85546875" customWidth="1"/>
    <col min="4" max="4" width="25.7109375" customWidth="1"/>
  </cols>
  <sheetData>
    <row r="2" spans="1:4" ht="15.75">
      <c r="A2" s="7" t="s">
        <v>8</v>
      </c>
    </row>
    <row r="3" spans="1:4" ht="15.75">
      <c r="A3" s="3"/>
    </row>
    <row r="4" spans="1:4" ht="47.25">
      <c r="A4" s="76" t="s">
        <v>9</v>
      </c>
      <c r="B4" s="8" t="s">
        <v>10</v>
      </c>
      <c r="C4" s="76" t="s">
        <v>12</v>
      </c>
      <c r="D4" s="8" t="s">
        <v>13</v>
      </c>
    </row>
    <row r="5" spans="1:4" ht="15.75">
      <c r="A5" s="76"/>
      <c r="B5" s="8" t="s">
        <v>11</v>
      </c>
      <c r="C5" s="76"/>
      <c r="D5" s="9" t="s">
        <v>14</v>
      </c>
    </row>
    <row r="6" spans="1:4" ht="15.75">
      <c r="A6" s="10">
        <v>1</v>
      </c>
      <c r="B6" s="10">
        <v>2</v>
      </c>
      <c r="C6" s="10">
        <v>3</v>
      </c>
      <c r="D6" s="11">
        <v>4</v>
      </c>
    </row>
    <row r="7" spans="1:4" ht="15.75">
      <c r="A7" s="12" t="s">
        <v>81</v>
      </c>
      <c r="B7" s="10">
        <v>40</v>
      </c>
      <c r="C7" s="14">
        <v>200</v>
      </c>
      <c r="D7" s="40">
        <v>3360</v>
      </c>
    </row>
    <row r="8" spans="1:4" ht="15.75">
      <c r="A8" s="12" t="s">
        <v>78</v>
      </c>
      <c r="B8" s="10">
        <v>18</v>
      </c>
      <c r="C8" s="14">
        <v>100</v>
      </c>
      <c r="D8" s="40">
        <v>2240</v>
      </c>
    </row>
    <row r="9" spans="1:4" ht="15.75">
      <c r="A9" s="13" t="s">
        <v>80</v>
      </c>
      <c r="B9" s="51">
        <v>50</v>
      </c>
      <c r="C9" s="52">
        <v>20</v>
      </c>
      <c r="D9" s="53">
        <v>500</v>
      </c>
    </row>
    <row r="10" spans="1:4" ht="15.75">
      <c r="A10" s="12" t="s">
        <v>79</v>
      </c>
      <c r="B10" s="10">
        <v>10</v>
      </c>
      <c r="C10" s="14">
        <v>110</v>
      </c>
      <c r="D10" s="40">
        <f>C10*B10</f>
        <v>1100</v>
      </c>
    </row>
    <row r="11" spans="1:4" ht="15.75">
      <c r="A11" s="31" t="s">
        <v>48</v>
      </c>
      <c r="B11" s="31"/>
      <c r="C11" s="32"/>
      <c r="D11" s="38">
        <v>7200</v>
      </c>
    </row>
    <row r="12" spans="1:4" ht="15.75">
      <c r="A12" s="3"/>
    </row>
  </sheetData>
  <mergeCells count="2">
    <mergeCell ref="A4:A5"/>
    <mergeCell ref="C4:C5"/>
  </mergeCells>
  <pageMargins left="0.7" right="0.7" top="0.75" bottom="0.75" header="0.3" footer="0.3"/>
  <pageSetup paperSize="9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topLeftCell="A10" workbookViewId="0">
      <selection activeCell="H8" sqref="H8"/>
    </sheetView>
  </sheetViews>
  <sheetFormatPr defaultRowHeight="15"/>
  <cols>
    <col min="1" max="1" width="16.5703125" customWidth="1"/>
    <col min="2" max="2" width="15.28515625" customWidth="1"/>
    <col min="3" max="3" width="16" customWidth="1"/>
    <col min="4" max="4" width="18.42578125" customWidth="1"/>
    <col min="5" max="5" width="17.28515625" customWidth="1"/>
    <col min="6" max="6" width="13.28515625" customWidth="1"/>
    <col min="7" max="7" width="16" customWidth="1"/>
    <col min="8" max="8" width="18.42578125" customWidth="1"/>
  </cols>
  <sheetData>
    <row r="1" spans="1:8" ht="15.75">
      <c r="A1" s="77" t="s">
        <v>71</v>
      </c>
      <c r="B1" s="77"/>
      <c r="C1" s="77"/>
    </row>
    <row r="2" spans="1:8" ht="15.75">
      <c r="A2" s="7" t="s">
        <v>72</v>
      </c>
    </row>
    <row r="3" spans="1:8" ht="123" customHeight="1">
      <c r="A3" s="78" t="s">
        <v>26</v>
      </c>
      <c r="B3" s="74" t="s">
        <v>28</v>
      </c>
      <c r="C3" s="74" t="s">
        <v>21</v>
      </c>
      <c r="D3" s="74" t="s">
        <v>25</v>
      </c>
      <c r="E3" s="74" t="s">
        <v>24</v>
      </c>
      <c r="F3" s="78" t="s">
        <v>22</v>
      </c>
      <c r="G3" s="78" t="s">
        <v>23</v>
      </c>
      <c r="H3" s="15" t="s">
        <v>29</v>
      </c>
    </row>
    <row r="4" spans="1:8" ht="31.5">
      <c r="A4" s="79"/>
      <c r="B4" s="74"/>
      <c r="C4" s="74"/>
      <c r="D4" s="74"/>
      <c r="E4" s="74"/>
      <c r="F4" s="79"/>
      <c r="G4" s="79"/>
      <c r="H4" s="15" t="s">
        <v>51</v>
      </c>
    </row>
    <row r="5" spans="1:8" ht="15.75">
      <c r="A5" s="26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</row>
    <row r="6" spans="1:8" ht="15.75">
      <c r="A6" s="20" t="s">
        <v>15</v>
      </c>
      <c r="B6" s="21">
        <v>329331.90000000002</v>
      </c>
      <c r="C6" s="21">
        <v>1069</v>
      </c>
      <c r="D6" s="21">
        <v>66.400000000000006</v>
      </c>
      <c r="E6" s="22">
        <v>32</v>
      </c>
      <c r="F6" s="25">
        <v>365</v>
      </c>
      <c r="G6" s="22">
        <v>7.99</v>
      </c>
      <c r="H6" s="24">
        <f>(B6*D6*E6)/(C6*F6*G6)</f>
        <v>224.45770000023902</v>
      </c>
    </row>
    <row r="7" spans="1:8" ht="31.5">
      <c r="A7" s="23" t="s">
        <v>19</v>
      </c>
      <c r="B7" s="21">
        <v>55821.91</v>
      </c>
      <c r="C7" s="21">
        <v>1069</v>
      </c>
      <c r="D7" s="21">
        <v>66.400000000000006</v>
      </c>
      <c r="E7" s="22">
        <v>32</v>
      </c>
      <c r="F7" s="25">
        <v>365</v>
      </c>
      <c r="G7" s="22">
        <v>7.99</v>
      </c>
      <c r="H7" s="24">
        <f t="shared" ref="H7:H8" si="0">(B7*D7*E7)/(C7*F7*G7)</f>
        <v>38.04568439382988</v>
      </c>
    </row>
    <row r="8" spans="1:8" ht="15.75">
      <c r="A8" s="20" t="s">
        <v>20</v>
      </c>
      <c r="B8" s="21">
        <v>73449.55</v>
      </c>
      <c r="C8" s="21">
        <v>1069</v>
      </c>
      <c r="D8" s="21">
        <v>66.400000000000006</v>
      </c>
      <c r="E8" s="22">
        <v>32</v>
      </c>
      <c r="F8" s="25">
        <v>365</v>
      </c>
      <c r="G8" s="22">
        <v>7.99</v>
      </c>
      <c r="H8" s="24">
        <f t="shared" si="0"/>
        <v>50.059885055327335</v>
      </c>
    </row>
    <row r="9" spans="1:8" ht="15.75">
      <c r="A9" s="31" t="s">
        <v>48</v>
      </c>
      <c r="B9" s="47">
        <f>B6+B7+B8</f>
        <v>458603.36000000004</v>
      </c>
      <c r="C9" s="31"/>
      <c r="D9" s="31"/>
      <c r="E9" s="31"/>
      <c r="F9" s="31"/>
      <c r="G9" s="31"/>
      <c r="H9" s="32">
        <f>SUM(H6:H8)</f>
        <v>312.56326944939627</v>
      </c>
    </row>
    <row r="10" spans="1:8" ht="15.75">
      <c r="A10" s="7" t="s">
        <v>73</v>
      </c>
    </row>
    <row r="11" spans="1:8" ht="94.5">
      <c r="A11" s="80"/>
      <c r="B11" s="74" t="s">
        <v>28</v>
      </c>
      <c r="C11" s="74" t="s">
        <v>30</v>
      </c>
      <c r="D11" s="74" t="s">
        <v>31</v>
      </c>
      <c r="E11" s="15" t="s">
        <v>32</v>
      </c>
      <c r="F11" s="74" t="s">
        <v>33</v>
      </c>
      <c r="G11" s="74" t="s">
        <v>16</v>
      </c>
      <c r="H11" s="15" t="s">
        <v>34</v>
      </c>
    </row>
    <row r="12" spans="1:8" ht="15.75">
      <c r="A12" s="81"/>
      <c r="B12" s="74"/>
      <c r="C12" s="74"/>
      <c r="D12" s="74"/>
      <c r="E12" s="15" t="s">
        <v>17</v>
      </c>
      <c r="F12" s="74"/>
      <c r="G12" s="74"/>
      <c r="H12" s="15" t="s">
        <v>18</v>
      </c>
    </row>
    <row r="13" spans="1:8" ht="15.75">
      <c r="A13" s="1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</row>
    <row r="14" spans="1:8" ht="31.5">
      <c r="A14" s="23" t="s">
        <v>27</v>
      </c>
      <c r="B14" s="21">
        <v>18180</v>
      </c>
      <c r="C14" s="20" t="s">
        <v>58</v>
      </c>
      <c r="D14" s="20">
        <v>110</v>
      </c>
      <c r="E14" s="27">
        <f>B14/5928/D14</f>
        <v>2.7880014722119987E-2</v>
      </c>
      <c r="F14" s="15">
        <v>32</v>
      </c>
      <c r="G14" s="15">
        <v>11</v>
      </c>
      <c r="H14" s="28">
        <f>E14*F14*G14</f>
        <v>9.8137651821862359</v>
      </c>
    </row>
    <row r="15" spans="1:8" ht="31.5">
      <c r="A15" s="23" t="s">
        <v>35</v>
      </c>
      <c r="B15" s="21">
        <v>32100</v>
      </c>
      <c r="C15" s="20" t="s">
        <v>58</v>
      </c>
      <c r="D15" s="20">
        <v>110</v>
      </c>
      <c r="E15" s="27">
        <f>B15/5928/D15</f>
        <v>4.9227088700772914E-2</v>
      </c>
      <c r="F15" s="41">
        <v>32</v>
      </c>
      <c r="G15" s="39">
        <v>11</v>
      </c>
      <c r="H15" s="28">
        <f t="shared" ref="H15:H16" si="1">E15*F15*G15</f>
        <v>17.327935222672068</v>
      </c>
    </row>
    <row r="16" spans="1:8" ht="47.25">
      <c r="A16" s="23" t="s">
        <v>36</v>
      </c>
      <c r="B16" s="21">
        <v>26628</v>
      </c>
      <c r="C16" s="20" t="s">
        <v>58</v>
      </c>
      <c r="D16" s="20">
        <v>110</v>
      </c>
      <c r="E16" s="27">
        <f>B16/5928/D16</f>
        <v>4.0835480309164514E-2</v>
      </c>
      <c r="F16" s="41">
        <v>32</v>
      </c>
      <c r="G16" s="39">
        <v>11</v>
      </c>
      <c r="H16" s="28">
        <f t="shared" si="1"/>
        <v>14.374089068825908</v>
      </c>
    </row>
    <row r="17" spans="1:8" ht="15.75">
      <c r="A17" s="31" t="s">
        <v>48</v>
      </c>
      <c r="B17" s="31"/>
      <c r="C17" s="31"/>
      <c r="D17" s="31"/>
      <c r="E17" s="31"/>
      <c r="F17" s="31"/>
      <c r="G17" s="31"/>
      <c r="H17" s="32">
        <f>SUM(H14:H16)</f>
        <v>41.515789473684215</v>
      </c>
    </row>
  </sheetData>
  <mergeCells count="14">
    <mergeCell ref="A1:C1"/>
    <mergeCell ref="F3:F4"/>
    <mergeCell ref="G3:G4"/>
    <mergeCell ref="A11:A12"/>
    <mergeCell ref="B3:B4"/>
    <mergeCell ref="C3:C4"/>
    <mergeCell ref="D3:D4"/>
    <mergeCell ref="E3:E4"/>
    <mergeCell ref="A3:A4"/>
    <mergeCell ref="B11:B12"/>
    <mergeCell ref="C11:C12"/>
    <mergeCell ref="D11:D12"/>
    <mergeCell ref="F11:F12"/>
    <mergeCell ref="G11:G12"/>
  </mergeCells>
  <pageMargins left="0.70866141732283472" right="0.31496062992125984" top="0.35433070866141736" bottom="0.35433070866141736" header="0.31496062992125984" footer="0.31496062992125984"/>
  <pageSetup paperSize="9" orientation="landscape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tabSelected="1" topLeftCell="A4" workbookViewId="0">
      <selection activeCell="E21" sqref="E21"/>
    </sheetView>
  </sheetViews>
  <sheetFormatPr defaultRowHeight="15"/>
  <cols>
    <col min="1" max="1" width="10.42578125" customWidth="1"/>
    <col min="2" max="2" width="43.42578125" customWidth="1"/>
    <col min="3" max="3" width="29.28515625" customWidth="1"/>
  </cols>
  <sheetData>
    <row r="1" spans="1:7" ht="15.75">
      <c r="A1" s="3"/>
      <c r="B1" s="66" t="s">
        <v>37</v>
      </c>
      <c r="C1" s="66"/>
      <c r="D1" s="66"/>
      <c r="E1" s="66"/>
      <c r="F1" s="66"/>
    </row>
    <row r="3" spans="1:7" ht="15.75">
      <c r="A3" s="29" t="s">
        <v>38</v>
      </c>
      <c r="B3" s="29" t="s">
        <v>26</v>
      </c>
      <c r="C3" s="29" t="s">
        <v>39</v>
      </c>
    </row>
    <row r="4" spans="1:7" ht="15.75">
      <c r="A4" s="30">
        <v>1</v>
      </c>
      <c r="B4" s="30" t="s">
        <v>46</v>
      </c>
      <c r="C4" s="21">
        <f>C5+C6</f>
        <v>20287.8</v>
      </c>
      <c r="D4" t="s">
        <v>64</v>
      </c>
    </row>
    <row r="5" spans="1:7" ht="31.5">
      <c r="A5" s="36" t="s">
        <v>49</v>
      </c>
      <c r="B5" s="65" t="s">
        <v>40</v>
      </c>
      <c r="C5" s="50">
        <v>13087.8</v>
      </c>
      <c r="E5" t="s">
        <v>64</v>
      </c>
    </row>
    <row r="6" spans="1:7" ht="15.75">
      <c r="A6" s="37" t="s">
        <v>50</v>
      </c>
      <c r="B6" s="65" t="s">
        <v>41</v>
      </c>
      <c r="C6" s="50">
        <v>7200</v>
      </c>
      <c r="D6" t="s">
        <v>64</v>
      </c>
    </row>
    <row r="7" spans="1:7" ht="15.75">
      <c r="A7" s="30">
        <v>2</v>
      </c>
      <c r="B7" s="30" t="s">
        <v>47</v>
      </c>
      <c r="C7" s="50">
        <v>354.11</v>
      </c>
    </row>
    <row r="8" spans="1:7" ht="15.75">
      <c r="A8" s="65">
        <v>3</v>
      </c>
      <c r="B8" s="65" t="s">
        <v>42</v>
      </c>
      <c r="C8" s="50">
        <f>C7+C4</f>
        <v>20641.91</v>
      </c>
      <c r="D8" t="s">
        <v>64</v>
      </c>
      <c r="E8" t="s">
        <v>67</v>
      </c>
    </row>
    <row r="9" spans="1:7" ht="15.75">
      <c r="A9" s="65">
        <v>4</v>
      </c>
      <c r="B9" s="65" t="s">
        <v>74</v>
      </c>
      <c r="C9" s="73">
        <f>C10-C8</f>
        <v>14558.09</v>
      </c>
      <c r="D9" s="56"/>
      <c r="E9" s="56">
        <f>C9*100/C10</f>
        <v>41.358210227272728</v>
      </c>
      <c r="F9" s="55"/>
      <c r="G9" s="54"/>
    </row>
    <row r="10" spans="1:7" ht="15.75">
      <c r="A10" s="65">
        <v>5</v>
      </c>
      <c r="B10" s="65" t="s">
        <v>43</v>
      </c>
      <c r="C10" s="21">
        <v>35200</v>
      </c>
      <c r="D10" s="57"/>
      <c r="E10" s="56"/>
      <c r="F10" s="58"/>
      <c r="G10" s="54"/>
    </row>
    <row r="11" spans="1:7" ht="15.75">
      <c r="A11" s="65">
        <v>6</v>
      </c>
      <c r="B11" s="65" t="s">
        <v>44</v>
      </c>
      <c r="C11" s="21">
        <v>11</v>
      </c>
      <c r="D11" s="54"/>
      <c r="E11" s="54"/>
      <c r="F11" s="54"/>
      <c r="G11" s="54"/>
    </row>
    <row r="12" spans="1:7" ht="15.75" customHeight="1">
      <c r="A12" s="29">
        <v>7</v>
      </c>
      <c r="B12" s="29" t="s">
        <v>65</v>
      </c>
      <c r="C12" s="33">
        <f>C10/C11</f>
        <v>3200</v>
      </c>
    </row>
    <row r="13" spans="1:7">
      <c r="A13" s="34"/>
      <c r="B13" s="34"/>
      <c r="C13" s="35"/>
    </row>
    <row r="14" spans="1:7" ht="15.75">
      <c r="B14" s="66" t="s">
        <v>66</v>
      </c>
    </row>
    <row r="16" spans="1:7" ht="15.75">
      <c r="B16" s="5" t="s">
        <v>70</v>
      </c>
    </row>
    <row r="17" spans="1:3" ht="15.75">
      <c r="A17" s="31" t="s">
        <v>38</v>
      </c>
      <c r="B17" s="68" t="s">
        <v>26</v>
      </c>
      <c r="C17" s="31" t="s">
        <v>39</v>
      </c>
    </row>
    <row r="18" spans="1:3" ht="15.75">
      <c r="A18" s="30">
        <v>1</v>
      </c>
      <c r="B18" s="30" t="s">
        <v>46</v>
      </c>
      <c r="C18" s="72">
        <f>C4/C11</f>
        <v>1844.3454545454545</v>
      </c>
    </row>
    <row r="19" spans="1:3" ht="31.5">
      <c r="A19" s="69" t="s">
        <v>49</v>
      </c>
      <c r="B19" s="30" t="s">
        <v>40</v>
      </c>
      <c r="C19" s="50">
        <f>C10/C11</f>
        <v>3200</v>
      </c>
    </row>
    <row r="20" spans="1:3" ht="15.75">
      <c r="A20" s="36" t="s">
        <v>50</v>
      </c>
      <c r="B20" s="65" t="s">
        <v>41</v>
      </c>
      <c r="C20" s="50">
        <f>C6/C11</f>
        <v>654.5454545454545</v>
      </c>
    </row>
    <row r="21" spans="1:3" ht="15.75">
      <c r="A21" s="70">
        <v>2</v>
      </c>
      <c r="B21" s="30" t="s">
        <v>47</v>
      </c>
      <c r="C21" s="71">
        <f>C7/C11</f>
        <v>32.191818181818185</v>
      </c>
    </row>
    <row r="22" spans="1:3" ht="15.75">
      <c r="A22" s="30">
        <v>3</v>
      </c>
      <c r="B22" s="30" t="s">
        <v>42</v>
      </c>
      <c r="C22" s="50">
        <f>C8/C11</f>
        <v>1876.5372727272727</v>
      </c>
    </row>
    <row r="23" spans="1:3" ht="15.75">
      <c r="A23" s="65">
        <v>4</v>
      </c>
      <c r="B23" s="65" t="s">
        <v>74</v>
      </c>
      <c r="C23" s="50">
        <f>C9/C11</f>
        <v>1323.4627272727273</v>
      </c>
    </row>
    <row r="24" spans="1:3" ht="15.75">
      <c r="A24" s="30">
        <v>5</v>
      </c>
      <c r="B24" s="30" t="s">
        <v>65</v>
      </c>
      <c r="C24" s="71">
        <f>C10/C11</f>
        <v>3200</v>
      </c>
    </row>
    <row r="25" spans="1:3" ht="15.75">
      <c r="A25" s="67"/>
      <c r="B25" s="67"/>
      <c r="C25" s="67"/>
    </row>
    <row r="26" spans="1:3" ht="15.75">
      <c r="A26" s="4" t="s">
        <v>69</v>
      </c>
      <c r="B26" s="67"/>
      <c r="C26" s="67"/>
    </row>
  </sheetData>
  <pageMargins left="0.7" right="0.7" top="0.75" bottom="0.75" header="0.3" footer="0.3"/>
  <pageSetup paperSize="9" orientation="landscape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ФОТ педагога</vt:lpstr>
      <vt:lpstr>Матер.запасы</vt:lpstr>
      <vt:lpstr>Хоз. и прочие расходы</vt:lpstr>
      <vt:lpstr>Расчет цены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Павлюк Н.А</dc:creator>
  <cp:lastModifiedBy>Татьяна</cp:lastModifiedBy>
  <cp:lastPrinted>2017-10-31T03:51:04Z</cp:lastPrinted>
  <dcterms:created xsi:type="dcterms:W3CDTF">2016-09-29T01:43:12Z</dcterms:created>
  <dcterms:modified xsi:type="dcterms:W3CDTF">2021-09-06T06:00:39Z</dcterms:modified>
</cp:coreProperties>
</file>